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Skatt\PO\2024\"/>
    </mc:Choice>
  </mc:AlternateContent>
  <xr:revisionPtr revIDLastSave="0" documentId="13_ncr:1_{BBE92568-8BD1-4735-963D-9ED9156E0B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3120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2" l="1"/>
  <c r="B59" i="2" l="1"/>
  <c r="C31" i="2"/>
  <c r="B31" i="2"/>
  <c r="B29" i="2"/>
  <c r="B25" i="2"/>
  <c r="B16" i="2"/>
  <c r="B32" i="2" l="1"/>
  <c r="B34" i="2" s="1"/>
  <c r="C32" i="2"/>
  <c r="B60" i="2"/>
  <c r="B36" i="2" l="1"/>
  <c r="C59" i="2"/>
  <c r="E59" i="2" l="1"/>
  <c r="B70" i="2" l="1"/>
  <c r="B71" i="2" s="1"/>
  <c r="E56" i="2"/>
  <c r="C56" i="2"/>
  <c r="E55" i="2"/>
  <c r="C55" i="2"/>
  <c r="E54" i="2"/>
  <c r="C54" i="2"/>
  <c r="E52" i="2"/>
  <c r="C52" i="2"/>
  <c r="E51" i="2"/>
  <c r="C51" i="2"/>
  <c r="E48" i="2"/>
  <c r="E47" i="2"/>
  <c r="E46" i="2"/>
  <c r="E45" i="2"/>
  <c r="E44" i="2"/>
  <c r="E43" i="2"/>
  <c r="E42" i="2"/>
  <c r="C48" i="2"/>
  <c r="C47" i="2"/>
  <c r="C46" i="2"/>
  <c r="C45" i="2"/>
  <c r="C44" i="2"/>
  <c r="C43" i="2"/>
  <c r="C42" i="2"/>
  <c r="E32" i="2"/>
  <c r="E25" i="2"/>
  <c r="E16" i="2"/>
  <c r="C61" i="2" l="1"/>
  <c r="C62" i="2" s="1"/>
  <c r="E61" i="2"/>
  <c r="E62" i="2" s="1"/>
  <c r="E36" i="2"/>
  <c r="E34" i="2"/>
  <c r="E60" i="2" l="1"/>
  <c r="E63" i="2" s="1"/>
  <c r="C60" i="2"/>
  <c r="C63" i="2" s="1"/>
  <c r="B62" i="2" l="1"/>
  <c r="B63" i="2" s="1"/>
  <c r="E57" i="2" l="1"/>
  <c r="E49" i="2"/>
  <c r="C57" i="2" l="1"/>
  <c r="C49" i="2"/>
  <c r="E64" i="2" l="1"/>
  <c r="C66" i="2"/>
  <c r="B49" i="2"/>
  <c r="B57" i="2"/>
  <c r="E66" i="2" l="1"/>
  <c r="C64" i="2"/>
  <c r="B64" i="2"/>
  <c r="B66" i="2"/>
  <c r="C25" i="2"/>
  <c r="C16" i="2"/>
  <c r="C34" i="2" l="1"/>
  <c r="C36" i="2"/>
</calcChain>
</file>

<file path=xl/sharedStrings.xml><?xml version="1.0" encoding="utf-8"?>
<sst xmlns="http://schemas.openxmlformats.org/spreadsheetml/2006/main" count="70" uniqueCount="48">
  <si>
    <t>jan–dec</t>
  </si>
  <si>
    <t>Arbetsgivaravgifter enligt lag</t>
  </si>
  <si>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</si>
  <si>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</si>
  <si>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</si>
  <si>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</si>
  <si>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</si>
  <si>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</si>
  <si>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</si>
  <si>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Avtalsförsäkringar</t>
  </si>
  <si>
    <t>Tjänstegrupplivförsäkring (TGL-KL)</t>
  </si>
  <si>
    <t>Avtalsgruppsjukförsäkring (AGS-KL)</t>
  </si>
  <si>
    <t>Avgiftsbefrielseförsäkring (AFA), inkl. löneskatt</t>
  </si>
  <si>
    <t>Kollektivavtalad pension</t>
  </si>
  <si>
    <t xml:space="preserve"> + löneskatt (24,26 %)</t>
  </si>
  <si>
    <t xml:space="preserve">  + löneskatt (24,26 %)</t>
  </si>
  <si>
    <t xml:space="preserve">S:a arbetsgivaravgifter enligt lag </t>
  </si>
  <si>
    <t>S:a avtalsförsäkringar</t>
  </si>
  <si>
    <t>S:a kollektivavtalad pension</t>
  </si>
  <si>
    <t>S:a PO-pålägg</t>
  </si>
  <si>
    <t>S:a avtalsförsäkringar o kollektivavtalad pension</t>
  </si>
  <si>
    <t>Trygghetsförsäkr arbetsskada (TFA-KL)</t>
  </si>
  <si>
    <t>Förutsättningar</t>
  </si>
  <si>
    <t>Månadsinkomst</t>
  </si>
  <si>
    <t>7,5 Inkomstbasbelopp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</si>
  <si>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</si>
  <si>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Omställningsförsäkring (KOM-KL)</t>
  </si>
  <si>
    <t xml:space="preserve">Förmånsbestämd del (inkomst över tak KAP-KL) </t>
  </si>
  <si>
    <t xml:space="preserve">     vilket motsvarar en månadslön om</t>
  </si>
  <si>
    <t>Avd för ekonomi och styrning
Siv Stjernborg
Tfn direkt 08-452 77 51
siv.stjernborg@skr.se</t>
  </si>
  <si>
    <t>avser födda t.o.m. år:</t>
  </si>
  <si>
    <t>Omställningsförsäkring (KOM-KR)**</t>
  </si>
  <si>
    <t>Beslut 2023</t>
  </si>
  <si>
    <r>
      <t>Beräkning av förmånsbaserad pension (på del av inkomst över tak):</t>
    </r>
    <r>
      <rPr>
        <sz val="10"/>
        <color theme="1"/>
        <rFont val="Calibri"/>
        <family val="2"/>
        <scheme val="minor"/>
      </rPr>
      <t xml:space="preserve"> Månadslön minus 7,5 inkomstbasbelopp gånger 31,5 procent.</t>
    </r>
  </si>
  <si>
    <t>Avgiftbestämd del 6%* (inkomst under tak (7,5 IBB))</t>
  </si>
  <si>
    <t>Avgiftsbestämd del 31,5%* (inkomst över tak (7,5 IBB))</t>
  </si>
  <si>
    <t>Exempel med AKAP-KR</t>
  </si>
  <si>
    <t>–1956 (–1957)</t>
  </si>
  <si>
    <t>ÅLDERSDIFFEREN-
TIERING 
2023* samt 2024</t>
  </si>
  <si>
    <t>Beslut 2024</t>
  </si>
  <si>
    <t>Bilaga – Exempel på differentiering av PO utifrån olika månadslöner år 2024</t>
  </si>
  <si>
    <t>Prisbasbeloppsuppräkning 2024</t>
  </si>
  <si>
    <t>Arbetsgivaravgifter för KOMMUNER år 2023 och 2024</t>
  </si>
  <si>
    <t>Familjeskydd (AKAP-KR)</t>
  </si>
  <si>
    <t>Familjeskydd (AKAP-KR)***</t>
  </si>
  <si>
    <t>Avgiftbestämd del****</t>
  </si>
  <si>
    <t>Inkomstbasbelopp 2024</t>
  </si>
  <si>
    <t>&lt; 47 625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</si>
</sst>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14" fontId="10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11" fillId="3" borderId="0" xfId="0" applyFont="1" applyFill="1" applyAlignment="1">
      <alignment vertical="center"/>
    </xf>
    <xf numFmtId="2" fontId="1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/>
    </xf>
    <xf numFmtId="0" fontId="3" fillId="2" borderId="2" xfId="0" applyFont="1" applyFill="1" applyBorder="1"/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11" fillId="2" borderId="2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right"/>
    </xf>
    <xf numFmtId="0" fontId="10" fillId="2" borderId="3" xfId="0" applyFont="1" applyFill="1" applyBorder="1" applyAlignment="1">
      <alignment horizontal="center"/>
    </xf>
    <xf numFmtId="2" fontId="10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116416</xdr:colOff>
      <xdr:row>39</xdr:row>
      <xdr:rowOff>10575</xdr:rowOff>
    </xdr:from>
    <xdr:to>
      <xdr:col>7</xdr:col>
      <xdr:colOff>1053041</xdr:colOff>
      <xdr:row>46</xdr:row>
      <xdr:rowOff>31743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207124" y="6492867"/>
          <a:ext cx="2391834" cy="131762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Exemplet är gjort enligt AKAP-KR som är helt avgiftsbestämt.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Många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anställda  med inkomster över tak omfattas dock fortfarande  av det äldre förmånsbestämda avtalet KAP-KL, vilket är betydligt svårare att beräkna schablonmässigt.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5</xdr:col>
      <xdr:colOff>122238</xdr:colOff>
      <xdr:row>19</xdr:row>
      <xdr:rowOff>10574</xdr:rowOff>
    </xdr:from>
    <xdr:to>
      <xdr:col>7</xdr:col>
      <xdr:colOff>1096964</xdr:colOff>
      <xdr:row>26</xdr:row>
      <xdr:rowOff>106359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12946" y="3481907"/>
          <a:ext cx="2429935" cy="125995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****Avgiftsbestämd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AKAP-KR: 6,0% av pensionsgrundande lön upp till 7,5 inkomstbasbelopp och 31,5% på belopp därutöver.</a:t>
          </a:r>
        </a:p>
      </xdr:txBody>
    </xdr:sp>
    <xdr:clientData/>
  </xdr:twoCellAnchor>
  <xdr:twoCellAnchor>
    <xdr:from>
      <xdr:col>5</xdr:col>
      <xdr:colOff>118533</xdr:colOff>
      <xdr:row>4</xdr:row>
      <xdr:rowOff>10583</xdr:rowOff>
    </xdr:from>
    <xdr:to>
      <xdr:col>7</xdr:col>
      <xdr:colOff>1093259</xdr:colOff>
      <xdr:row>7</xdr:row>
      <xdr:rowOff>89958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09241" y="486833"/>
          <a:ext cx="2429935" cy="9842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*Åldersdifferentiering</a:t>
          </a:r>
        </a:p>
        <a:p>
          <a:r>
            <a:rPr lang="sv-SE" sz="1100" u="sng" baseline="0"/>
            <a:t>Anställda över 66 år</a:t>
          </a:r>
        </a:p>
        <a:p>
          <a:r>
            <a:rPr lang="sv-SE" sz="1100" b="0" u="none" baseline="0"/>
            <a:t>Fr.o.m. 2023 höjdes åldersgräns för nedsättning för anställda över 65 till </a:t>
          </a:r>
          <a:br>
            <a:rPr lang="sv-SE" sz="1100" b="0" u="none" baseline="0"/>
          </a:br>
          <a:r>
            <a:rPr lang="sv-SE" sz="1100" b="0" u="none" baseline="0"/>
            <a:t>66 år.</a:t>
          </a:r>
        </a:p>
      </xdr:txBody>
    </xdr:sp>
    <xdr:clientData/>
  </xdr:twoCellAnchor>
  <xdr:twoCellAnchor>
    <xdr:from>
      <xdr:col>5</xdr:col>
      <xdr:colOff>121180</xdr:colOff>
      <xdr:row>7</xdr:row>
      <xdr:rowOff>174621</xdr:rowOff>
    </xdr:from>
    <xdr:to>
      <xdr:col>7</xdr:col>
      <xdr:colOff>1095906</xdr:colOff>
      <xdr:row>13</xdr:row>
      <xdr:rowOff>185204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A107EEE5-1F1C-4C5B-ABE4-82C9BE812531}"/>
            </a:ext>
          </a:extLst>
        </xdr:cNvPr>
        <xdr:cNvSpPr txBox="1"/>
      </xdr:nvSpPr>
      <xdr:spPr>
        <a:xfrm>
          <a:off x="6211888" y="1555746"/>
          <a:ext cx="2429935" cy="112183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**Omställningsförsäkring (KOM-KR)</a:t>
          </a:r>
          <a:br>
            <a:rPr lang="sv-SE" sz="1100" baseline="0"/>
          </a:br>
          <a:r>
            <a:rPr lang="sv-SE" sz="1100" baseline="0"/>
            <a:t>From 2023 debiteras premie om 0,25% av totala lönesumman (0,15 %+0,10%). </a:t>
          </a:r>
        </a:p>
        <a:p>
          <a:r>
            <a:rPr lang="sv-SE" sz="1100" baseline="0"/>
            <a:t>Sedan återfås 0,15% som en ersättning från staten. </a:t>
          </a:r>
          <a:br>
            <a:rPr lang="sv-SE" sz="1100" baseline="0"/>
          </a:br>
          <a:r>
            <a:rPr lang="sv-SE" sz="1100" baseline="0"/>
            <a:t>Nettoeffekten blir därigenom 0,10%.</a:t>
          </a:r>
        </a:p>
      </xdr:txBody>
    </xdr:sp>
    <xdr:clientData/>
  </xdr:twoCellAnchor>
  <xdr:twoCellAnchor>
    <xdr:from>
      <xdr:col>5</xdr:col>
      <xdr:colOff>121708</xdr:colOff>
      <xdr:row>59</xdr:row>
      <xdr:rowOff>168279</xdr:rowOff>
    </xdr:from>
    <xdr:to>
      <xdr:col>7</xdr:col>
      <xdr:colOff>1058333</xdr:colOff>
      <xdr:row>62</xdr:row>
      <xdr:rowOff>52913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648CE6DB-5D88-4F98-800C-F956DF57A645}"/>
            </a:ext>
          </a:extLst>
        </xdr:cNvPr>
        <xdr:cNvSpPr txBox="1"/>
      </xdr:nvSpPr>
      <xdr:spPr>
        <a:xfrm>
          <a:off x="6212416" y="10169529"/>
          <a:ext cx="2391834" cy="44025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*Den avgiftsbestämda premien räknas även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upp med aktuellt prisbasbelopp.</a:t>
          </a:r>
          <a:endParaRPr lang="sv-SE" sz="1100"/>
        </a:p>
      </xdr:txBody>
    </xdr:sp>
    <xdr:clientData/>
  </xdr:twoCellAnchor>
  <xdr:twoCellAnchor>
    <xdr:from>
      <xdr:col>5</xdr:col>
      <xdr:colOff>121179</xdr:colOff>
      <xdr:row>14</xdr:row>
      <xdr:rowOff>83605</xdr:rowOff>
    </xdr:from>
    <xdr:to>
      <xdr:col>7</xdr:col>
      <xdr:colOff>1095905</xdr:colOff>
      <xdr:row>18</xdr:row>
      <xdr:rowOff>121708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50748058-95B4-403C-8094-DB5EA459BB60}"/>
            </a:ext>
          </a:extLst>
        </xdr:cNvPr>
        <xdr:cNvSpPr txBox="1"/>
      </xdr:nvSpPr>
      <xdr:spPr>
        <a:xfrm>
          <a:off x="6211887" y="2761188"/>
          <a:ext cx="2429935" cy="6466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***Premien för</a:t>
          </a:r>
          <a:r>
            <a:rPr lang="sv-SE" sz="1100" baseline="0"/>
            <a:t> </a:t>
          </a:r>
          <a:r>
            <a:rPr lang="sv-SE" sz="1100"/>
            <a:t>Familjeskydd (AKAP-KR) utgår om 0,08% </a:t>
          </a:r>
          <a:r>
            <a:rPr lang="sv-SE" sz="1100" baseline="0"/>
            <a:t>på lönesumman för de som omfattas av AKAP-KR.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view="pageLayout" zoomScale="120" zoomScaleNormal="130" zoomScalePageLayoutView="120" workbookViewId="0"/>
  </sheetViews>
  <sheetFormatPr defaultColWidth="9.1796875" defaultRowHeight="14.5" x14ac:dyDescent="0.35"/>
  <cols>
    <col min="1" max="1" width="38.7265625" customWidth="1"/>
    <col min="2" max="3" width="14.54296875" customWidth="1"/>
    <col min="4" max="4" width="2.7265625" customWidth="1"/>
    <col min="5" max="5" width="14.453125" customWidth="1"/>
    <col min="6" max="6" width="2.7265625" customWidth="1"/>
    <col min="7" max="8" width="17.54296875" customWidth="1"/>
    <col min="9" max="9" width="15.7265625" customWidth="1"/>
  </cols>
  <sheetData>
    <row r="1" spans="1:9" x14ac:dyDescent="0.35">
      <c r="A1" s="6" t="s">
        <v>42</v>
      </c>
      <c r="B1" s="1"/>
      <c r="G1" s="2"/>
      <c r="H1" s="2"/>
    </row>
    <row r="2" spans="1:9" ht="4" customHeight="1" x14ac:dyDescent="0.35">
      <c r="A2" s="6"/>
      <c r="B2" s="1"/>
      <c r="G2" s="2"/>
      <c r="H2" s="2"/>
    </row>
    <row r="3" spans="1:9" x14ac:dyDescent="0.35">
      <c r="A3" s="7" t="s">
        <v>25</v>
      </c>
      <c r="B3" s="1"/>
      <c r="G3" s="2"/>
      <c r="H3" s="2"/>
    </row>
    <row r="4" spans="1:9" ht="4" customHeight="1" x14ac:dyDescent="0.35">
      <c r="A4" s="7"/>
      <c r="B4" s="1"/>
      <c r="E4" s="8"/>
      <c r="F4" s="9"/>
      <c r="G4" s="10"/>
      <c r="H4" s="10"/>
      <c r="I4" s="9"/>
    </row>
    <row r="5" spans="1:9" ht="42" x14ac:dyDescent="0.35">
      <c r="A5" s="11" t="s">
        <v>29</v>
      </c>
      <c r="B5" s="12" t="s">
        <v>32</v>
      </c>
      <c r="C5" s="12" t="s">
        <v>39</v>
      </c>
      <c r="D5" s="19"/>
      <c r="E5" s="41" t="s">
        <v>38</v>
      </c>
      <c r="F5" s="19"/>
      <c r="G5" s="53"/>
      <c r="H5" s="53"/>
    </row>
    <row r="6" spans="1:9" x14ac:dyDescent="0.35">
      <c r="A6" s="13"/>
      <c r="B6" s="14">
        <v>44915</v>
      </c>
      <c r="C6" s="14">
        <v>45268</v>
      </c>
      <c r="D6" s="19"/>
      <c r="E6" s="42" t="s">
        <v>30</v>
      </c>
      <c r="F6" s="19"/>
      <c r="G6" s="24"/>
    </row>
    <row r="7" spans="1:9" x14ac:dyDescent="0.35">
      <c r="A7" s="13"/>
      <c r="B7" s="15" t="s">
        <v>0</v>
      </c>
      <c r="C7" s="15" t="s">
        <v>0</v>
      </c>
      <c r="D7" s="36"/>
      <c r="E7" s="52" t="s">
        <v>37</v>
      </c>
      <c r="F7" s="38"/>
      <c r="G7" s="39"/>
    </row>
    <row r="8" spans="1:9" x14ac:dyDescent="0.35">
      <c r="A8" s="16" t="s">
        <v>1</v>
      </c>
      <c r="B8" s="18"/>
      <c r="C8" s="18"/>
      <c r="D8" s="9"/>
      <c r="E8" s="43"/>
      <c r="F8" s="9"/>
      <c r="G8" s="20"/>
    </row>
    <row r="9" spans="1:9" x14ac:dyDescent="0.35">
      <c r="A9" s="40" t="s">
        <v>2</v>
      </c>
      <c r="B9" s="19">
        <v>10.210000000000001</v>
      </c>
      <c r="C9" s="19">
        <v>10.210000000000001</v>
      </c>
      <c r="D9" s="19"/>
      <c r="E9" s="44">
        <v>10.210000000000001</v>
      </c>
      <c r="F9" s="19"/>
      <c r="G9" s="19"/>
    </row>
    <row r="10" spans="1:9" x14ac:dyDescent="0.35">
      <c r="A10" s="18" t="s">
        <v>3</v>
      </c>
      <c r="B10" s="19">
        <v>0.6</v>
      </c>
      <c r="C10" s="19">
        <v>0.6</v>
      </c>
      <c r="D10" s="19"/>
      <c r="E10" s="44">
        <v>0</v>
      </c>
      <c r="F10" s="19"/>
      <c r="G10" s="19"/>
    </row>
    <row r="11" spans="1:9" x14ac:dyDescent="0.35">
      <c r="A11" s="18" t="s">
        <v>4</v>
      </c>
      <c r="B11" s="19">
        <v>3.55</v>
      </c>
      <c r="C11" s="19">
        <v>3.55</v>
      </c>
      <c r="D11" s="19"/>
      <c r="E11" s="44">
        <v>0</v>
      </c>
      <c r="F11" s="19"/>
      <c r="G11" s="19"/>
    </row>
    <row r="12" spans="1:9" x14ac:dyDescent="0.35">
      <c r="A12" s="18" t="s">
        <v>5</v>
      </c>
      <c r="B12" s="19">
        <v>0.2</v>
      </c>
      <c r="C12" s="19">
        <v>0.2</v>
      </c>
      <c r="D12" s="19"/>
      <c r="E12" s="44">
        <v>0</v>
      </c>
      <c r="F12" s="19"/>
      <c r="G12" s="19"/>
    </row>
    <row r="13" spans="1:9" x14ac:dyDescent="0.35">
      <c r="A13" s="18" t="s">
        <v>6</v>
      </c>
      <c r="B13" s="19">
        <v>2.6</v>
      </c>
      <c r="C13" s="19">
        <v>2.6</v>
      </c>
      <c r="D13" s="19"/>
      <c r="E13" s="44">
        <v>0</v>
      </c>
      <c r="F13" s="19"/>
      <c r="G13" s="19"/>
    </row>
    <row r="14" spans="1:9" x14ac:dyDescent="0.35">
      <c r="A14" s="18" t="s">
        <v>7</v>
      </c>
      <c r="B14" s="19">
        <v>2.64</v>
      </c>
      <c r="C14" s="19">
        <v>2.64</v>
      </c>
      <c r="D14" s="19"/>
      <c r="E14" s="44">
        <v>0</v>
      </c>
      <c r="F14" s="19"/>
      <c r="G14" s="19"/>
    </row>
    <row r="15" spans="1:9" x14ac:dyDescent="0.35">
      <c r="A15" s="21" t="s">
        <v>8</v>
      </c>
      <c r="B15" s="22">
        <v>11.62</v>
      </c>
      <c r="C15" s="22">
        <v>11.62</v>
      </c>
      <c r="D15" s="22"/>
      <c r="E15" s="45">
        <v>0</v>
      </c>
      <c r="F15" s="19"/>
      <c r="G15" s="19"/>
    </row>
    <row r="16" spans="1:9" x14ac:dyDescent="0.35">
      <c r="A16" s="16" t="s">
        <v>16</v>
      </c>
      <c r="B16" s="24">
        <f t="shared" ref="B16:C16" si="0">SUM(B9:B15)</f>
        <v>31.42</v>
      </c>
      <c r="C16" s="24">
        <f t="shared" si="0"/>
        <v>31.42</v>
      </c>
      <c r="D16" s="24"/>
      <c r="E16" s="46">
        <f>SUM(E9:E15)</f>
        <v>10.210000000000001</v>
      </c>
      <c r="F16" s="24"/>
      <c r="G16" s="24"/>
    </row>
    <row r="17" spans="1:7" ht="4" customHeight="1" x14ac:dyDescent="0.35">
      <c r="D17" s="17"/>
      <c r="E17" s="47"/>
      <c r="F17" s="17"/>
    </row>
    <row r="18" spans="1:7" x14ac:dyDescent="0.35">
      <c r="A18" s="16" t="s">
        <v>9</v>
      </c>
      <c r="B18" s="17"/>
      <c r="C18" s="17"/>
      <c r="D18" s="37"/>
      <c r="E18" s="48"/>
      <c r="F18" s="37"/>
      <c r="G18" s="19"/>
    </row>
    <row r="19" spans="1:7" x14ac:dyDescent="0.35">
      <c r="A19" s="18" t="s">
        <v>31</v>
      </c>
      <c r="B19" s="19">
        <v>0.1</v>
      </c>
      <c r="C19" s="19">
        <v>0.1</v>
      </c>
      <c r="D19" s="19"/>
      <c r="E19" s="44">
        <v>0</v>
      </c>
      <c r="F19" s="19"/>
      <c r="G19" s="19"/>
    </row>
    <row r="20" spans="1:7" x14ac:dyDescent="0.35">
      <c r="A20" s="18" t="s">
        <v>10</v>
      </c>
      <c r="B20" s="19">
        <v>0.02</v>
      </c>
      <c r="C20" s="19">
        <v>0.02</v>
      </c>
      <c r="D20" s="19"/>
      <c r="E20" s="44">
        <v>0</v>
      </c>
      <c r="F20" s="19"/>
      <c r="G20" s="19"/>
    </row>
    <row r="21" spans="1:7" x14ac:dyDescent="0.35">
      <c r="A21" s="18" t="s">
        <v>44</v>
      </c>
      <c r="B21" s="19"/>
      <c r="C21" s="19">
        <v>7.0000000000000007E-2</v>
      </c>
      <c r="D21" s="19"/>
      <c r="E21" s="44">
        <v>0</v>
      </c>
      <c r="F21" s="19"/>
      <c r="G21" s="19"/>
    </row>
    <row r="22" spans="1:7" x14ac:dyDescent="0.35">
      <c r="A22" s="18" t="s">
        <v>11</v>
      </c>
      <c r="B22" s="19">
        <v>0</v>
      </c>
      <c r="C22" s="19">
        <v>0</v>
      </c>
      <c r="D22" s="19"/>
      <c r="E22" s="44">
        <v>0</v>
      </c>
      <c r="F22" s="19"/>
      <c r="G22" s="19"/>
    </row>
    <row r="23" spans="1:7" x14ac:dyDescent="0.35">
      <c r="A23" s="18" t="s">
        <v>21</v>
      </c>
      <c r="B23" s="19">
        <v>0.01</v>
      </c>
      <c r="C23" s="19">
        <v>0.01</v>
      </c>
      <c r="D23" s="19"/>
      <c r="E23" s="44">
        <v>0.01</v>
      </c>
      <c r="F23" s="19"/>
      <c r="G23" s="19"/>
    </row>
    <row r="24" spans="1:7" x14ac:dyDescent="0.35">
      <c r="A24" s="25" t="s">
        <v>12</v>
      </c>
      <c r="B24" s="22">
        <v>0</v>
      </c>
      <c r="C24" s="22">
        <v>0</v>
      </c>
      <c r="D24" s="22"/>
      <c r="E24" s="45">
        <v>0</v>
      </c>
      <c r="F24" s="19"/>
      <c r="G24" s="19"/>
    </row>
    <row r="25" spans="1:7" x14ac:dyDescent="0.35">
      <c r="A25" s="16" t="s">
        <v>17</v>
      </c>
      <c r="B25" s="24">
        <f t="shared" ref="B25:C25" si="1">SUM(B19:B24)</f>
        <v>0.13</v>
      </c>
      <c r="C25" s="24">
        <f t="shared" si="1"/>
        <v>0.2</v>
      </c>
      <c r="D25" s="24"/>
      <c r="E25" s="46">
        <f t="shared" ref="E25" si="2">SUM(E19:E24)</f>
        <v>0.01</v>
      </c>
      <c r="F25" s="24"/>
      <c r="G25" s="24"/>
    </row>
    <row r="26" spans="1:7" ht="4" customHeight="1" x14ac:dyDescent="0.35">
      <c r="A26" s="16"/>
      <c r="B26" s="24"/>
      <c r="C26" s="24"/>
      <c r="D26" s="24"/>
      <c r="E26" s="46"/>
      <c r="F26" s="24"/>
      <c r="G26" s="24"/>
    </row>
    <row r="27" spans="1:7" x14ac:dyDescent="0.35">
      <c r="A27" s="16" t="s">
        <v>13</v>
      </c>
      <c r="B27" s="17"/>
      <c r="C27" s="17"/>
      <c r="D27" s="27"/>
      <c r="E27" s="48"/>
      <c r="F27" s="27"/>
      <c r="G27" s="27"/>
    </row>
    <row r="28" spans="1:7" x14ac:dyDescent="0.35">
      <c r="A28" s="18" t="s">
        <v>45</v>
      </c>
      <c r="B28" s="20">
        <v>6.81</v>
      </c>
      <c r="C28" s="20">
        <v>7.12</v>
      </c>
      <c r="D28" s="19"/>
      <c r="E28" s="44">
        <v>4.5</v>
      </c>
      <c r="F28" s="19"/>
      <c r="G28" s="19"/>
    </row>
    <row r="29" spans="1:7" x14ac:dyDescent="0.35">
      <c r="A29" s="18" t="s">
        <v>14</v>
      </c>
      <c r="B29" s="20">
        <f>0.2426*B28-0.01</f>
        <v>1.6421060000000001</v>
      </c>
      <c r="C29" s="20">
        <f>0.2426*C28</f>
        <v>1.7273120000000002</v>
      </c>
      <c r="D29" s="19"/>
      <c r="E29" s="44">
        <v>1.0900000000000001</v>
      </c>
      <c r="F29" s="19"/>
      <c r="G29" s="19"/>
    </row>
    <row r="30" spans="1:7" x14ac:dyDescent="0.35">
      <c r="A30" s="18" t="s">
        <v>27</v>
      </c>
      <c r="B30" s="20">
        <v>3.64</v>
      </c>
      <c r="C30" s="20">
        <v>5.4</v>
      </c>
      <c r="D30" s="19"/>
      <c r="E30" s="44">
        <v>0</v>
      </c>
      <c r="F30" s="19"/>
      <c r="G30" s="19"/>
    </row>
    <row r="31" spans="1:7" x14ac:dyDescent="0.35">
      <c r="A31" s="21" t="s">
        <v>15</v>
      </c>
      <c r="B31" s="23">
        <f>0.2426*B30</f>
        <v>0.88306400000000007</v>
      </c>
      <c r="C31" s="23">
        <f>0.2426*C30</f>
        <v>1.3100400000000001</v>
      </c>
      <c r="D31" s="22"/>
      <c r="E31" s="45">
        <v>0</v>
      </c>
      <c r="F31" s="19"/>
      <c r="G31" s="19"/>
    </row>
    <row r="32" spans="1:7" x14ac:dyDescent="0.35">
      <c r="A32" s="16" t="s">
        <v>18</v>
      </c>
      <c r="B32" s="50">
        <f t="shared" ref="B32" si="3">SUM(B28:B31)</f>
        <v>12.975170000000002</v>
      </c>
      <c r="C32" s="50">
        <f>SUM(C28:C31)</f>
        <v>15.557352000000002</v>
      </c>
      <c r="D32" s="24"/>
      <c r="E32" s="46">
        <f t="shared" ref="E32" si="4">SUM(E28:E31)</f>
        <v>5.59</v>
      </c>
      <c r="F32" s="24"/>
      <c r="G32" s="24"/>
    </row>
    <row r="33" spans="1:7" ht="4" customHeight="1" x14ac:dyDescent="0.35">
      <c r="A33" s="16"/>
      <c r="B33" s="24"/>
      <c r="C33" s="24"/>
      <c r="D33" s="24"/>
      <c r="E33" s="46"/>
      <c r="F33" s="24"/>
      <c r="G33" s="24"/>
    </row>
    <row r="34" spans="1:7" x14ac:dyDescent="0.35">
      <c r="A34" s="26" t="s">
        <v>20</v>
      </c>
      <c r="B34" s="50">
        <f>+B25+B32</f>
        <v>13.105170000000003</v>
      </c>
      <c r="C34" s="50">
        <f>+C25+C32</f>
        <v>15.757352000000001</v>
      </c>
      <c r="D34" s="24"/>
      <c r="E34" s="46">
        <f t="shared" ref="E34" si="5">+E25+E32</f>
        <v>5.6</v>
      </c>
      <c r="F34" s="24"/>
      <c r="G34" s="24"/>
    </row>
    <row r="35" spans="1:7" ht="4" customHeight="1" x14ac:dyDescent="0.35">
      <c r="A35" s="26"/>
      <c r="B35" s="24"/>
      <c r="C35" s="24"/>
      <c r="D35" s="24"/>
      <c r="E35" s="49"/>
      <c r="F35" s="24"/>
      <c r="G35" s="24"/>
    </row>
    <row r="36" spans="1:7" x14ac:dyDescent="0.35">
      <c r="A36" s="16" t="s">
        <v>19</v>
      </c>
      <c r="B36" s="50">
        <f>B16+B25+B32</f>
        <v>44.525170000000003</v>
      </c>
      <c r="C36" s="50">
        <f>C16+C25+C32</f>
        <v>47.177351999999999</v>
      </c>
      <c r="D36" s="24"/>
      <c r="E36" s="46">
        <f>+E16+E25+E32</f>
        <v>15.81</v>
      </c>
      <c r="F36" s="24"/>
      <c r="G36" s="24"/>
    </row>
    <row r="37" spans="1:7" x14ac:dyDescent="0.35">
      <c r="A37" s="3" t="s">
        <v>40</v>
      </c>
    </row>
    <row r="38" spans="1:7" x14ac:dyDescent="0.35">
      <c r="A38" t="s">
        <v>36</v>
      </c>
    </row>
    <row r="39" spans="1:7" ht="6" customHeight="1" x14ac:dyDescent="0.35"/>
    <row r="40" spans="1:7" x14ac:dyDescent="0.35">
      <c r="A40" s="3" t="s">
        <v>23</v>
      </c>
      <c r="B40" s="4" t="s">
        <v>47</v>
      </c>
      <c r="C40" s="5">
        <v>55000</v>
      </c>
      <c r="D40" s="4"/>
      <c r="E40" s="5">
        <v>65000</v>
      </c>
    </row>
    <row r="41" spans="1:7" x14ac:dyDescent="0.35">
      <c r="A41" s="16" t="s">
        <v>1</v>
      </c>
    </row>
    <row r="42" spans="1:7" x14ac:dyDescent="0.35">
      <c r="A42" s="18" t="s">
        <v>2</v>
      </c>
      <c r="B42" s="19">
        <v>10.210000000000001</v>
      </c>
      <c r="C42" s="19">
        <f>B42</f>
        <v>10.210000000000001</v>
      </c>
      <c r="D42" s="19"/>
      <c r="E42" s="19">
        <f>B42</f>
        <v>10.210000000000001</v>
      </c>
    </row>
    <row r="43" spans="1:7" x14ac:dyDescent="0.35">
      <c r="A43" s="18" t="s">
        <v>3</v>
      </c>
      <c r="B43" s="19">
        <v>0.6</v>
      </c>
      <c r="C43" s="19">
        <f t="shared" ref="C43:C48" si="6">B43</f>
        <v>0.6</v>
      </c>
      <c r="D43" s="19"/>
      <c r="E43" s="19">
        <f t="shared" ref="E43:E48" si="7">B43</f>
        <v>0.6</v>
      </c>
    </row>
    <row r="44" spans="1:7" x14ac:dyDescent="0.35">
      <c r="A44" s="18" t="s">
        <v>4</v>
      </c>
      <c r="B44" s="19">
        <v>3.55</v>
      </c>
      <c r="C44" s="19">
        <f t="shared" si="6"/>
        <v>3.55</v>
      </c>
      <c r="D44" s="20"/>
      <c r="E44" s="19">
        <f t="shared" si="7"/>
        <v>3.55</v>
      </c>
    </row>
    <row r="45" spans="1:7" x14ac:dyDescent="0.35">
      <c r="A45" s="18" t="s">
        <v>5</v>
      </c>
      <c r="B45" s="19">
        <v>0.2</v>
      </c>
      <c r="C45" s="19">
        <f t="shared" si="6"/>
        <v>0.2</v>
      </c>
      <c r="D45" s="19"/>
      <c r="E45" s="19">
        <f t="shared" si="7"/>
        <v>0.2</v>
      </c>
    </row>
    <row r="46" spans="1:7" x14ac:dyDescent="0.35">
      <c r="A46" s="18" t="s">
        <v>6</v>
      </c>
      <c r="B46" s="19">
        <v>2.6</v>
      </c>
      <c r="C46" s="19">
        <f t="shared" si="6"/>
        <v>2.6</v>
      </c>
      <c r="D46" s="19"/>
      <c r="E46" s="19">
        <f t="shared" si="7"/>
        <v>2.6</v>
      </c>
    </row>
    <row r="47" spans="1:7" x14ac:dyDescent="0.35">
      <c r="A47" s="18" t="s">
        <v>7</v>
      </c>
      <c r="B47" s="19">
        <v>2.64</v>
      </c>
      <c r="C47" s="19">
        <f t="shared" si="6"/>
        <v>2.64</v>
      </c>
      <c r="D47" s="20"/>
      <c r="E47" s="19">
        <f t="shared" si="7"/>
        <v>2.64</v>
      </c>
    </row>
    <row r="48" spans="1:7" x14ac:dyDescent="0.35">
      <c r="A48" s="21" t="s">
        <v>8</v>
      </c>
      <c r="B48" s="22">
        <v>11.62</v>
      </c>
      <c r="C48" s="22">
        <f t="shared" si="6"/>
        <v>11.62</v>
      </c>
      <c r="D48" s="23"/>
      <c r="E48" s="22">
        <f t="shared" si="7"/>
        <v>11.62</v>
      </c>
    </row>
    <row r="49" spans="1:5" x14ac:dyDescent="0.35">
      <c r="A49" s="16" t="s">
        <v>16</v>
      </c>
      <c r="B49" s="24">
        <f>SUM(B42:B48)</f>
        <v>31.42</v>
      </c>
      <c r="C49" s="24">
        <f t="shared" ref="C49" si="8">SUM(C42:C48)</f>
        <v>31.42</v>
      </c>
      <c r="D49" s="24"/>
      <c r="E49" s="24">
        <f>SUM(E42:E48)</f>
        <v>31.42</v>
      </c>
    </row>
    <row r="50" spans="1:5" x14ac:dyDescent="0.35">
      <c r="A50" s="16" t="s">
        <v>9</v>
      </c>
      <c r="B50" s="19"/>
      <c r="C50" s="19"/>
      <c r="D50" s="19"/>
      <c r="E50" s="19"/>
    </row>
    <row r="51" spans="1:5" x14ac:dyDescent="0.35">
      <c r="A51" s="18" t="s">
        <v>26</v>
      </c>
      <c r="B51" s="19">
        <v>0.1</v>
      </c>
      <c r="C51" s="19">
        <f>B51</f>
        <v>0.1</v>
      </c>
      <c r="D51" s="19"/>
      <c r="E51" s="19">
        <f>B51</f>
        <v>0.1</v>
      </c>
    </row>
    <row r="52" spans="1:5" x14ac:dyDescent="0.35">
      <c r="A52" s="18" t="s">
        <v>10</v>
      </c>
      <c r="B52" s="19">
        <v>0.02</v>
      </c>
      <c r="C52" s="19">
        <f t="shared" ref="C52:C56" si="9">B52</f>
        <v>0.02</v>
      </c>
      <c r="D52" s="19"/>
      <c r="E52" s="19">
        <f t="shared" ref="E52:E56" si="10">B52</f>
        <v>0.02</v>
      </c>
    </row>
    <row r="53" spans="1:5" x14ac:dyDescent="0.35">
      <c r="A53" s="18" t="s">
        <v>43</v>
      </c>
      <c r="B53" s="19">
        <v>7.0000000000000007E-2</v>
      </c>
      <c r="C53" s="19">
        <v>7.0000000000000007E-2</v>
      </c>
      <c r="D53" s="19"/>
      <c r="E53" s="19">
        <v>7.0000000000000007E-2</v>
      </c>
    </row>
    <row r="54" spans="1:5" x14ac:dyDescent="0.35">
      <c r="A54" s="18" t="s">
        <v>11</v>
      </c>
      <c r="B54" s="19">
        <v>0</v>
      </c>
      <c r="C54" s="19">
        <f t="shared" si="9"/>
        <v>0</v>
      </c>
      <c r="D54" s="19"/>
      <c r="E54" s="19">
        <f t="shared" si="10"/>
        <v>0</v>
      </c>
    </row>
    <row r="55" spans="1:5" x14ac:dyDescent="0.35">
      <c r="A55" s="18" t="s">
        <v>21</v>
      </c>
      <c r="B55" s="19">
        <v>0.01</v>
      </c>
      <c r="C55" s="19">
        <f t="shared" si="9"/>
        <v>0.01</v>
      </c>
      <c r="D55" s="19"/>
      <c r="E55" s="19">
        <f t="shared" si="10"/>
        <v>0.01</v>
      </c>
    </row>
    <row r="56" spans="1:5" x14ac:dyDescent="0.35">
      <c r="A56" s="25" t="s">
        <v>12</v>
      </c>
      <c r="B56" s="22">
        <v>0</v>
      </c>
      <c r="C56" s="22">
        <f t="shared" si="9"/>
        <v>0</v>
      </c>
      <c r="D56" s="22"/>
      <c r="E56" s="22">
        <f t="shared" si="10"/>
        <v>0</v>
      </c>
    </row>
    <row r="57" spans="1:5" x14ac:dyDescent="0.35">
      <c r="A57" s="16" t="s">
        <v>17</v>
      </c>
      <c r="B57" s="24">
        <f>SUM(B51:B56)</f>
        <v>0.2</v>
      </c>
      <c r="C57" s="24">
        <f t="shared" ref="C57" si="11">SUM(C51:C56)</f>
        <v>0.2</v>
      </c>
      <c r="D57" s="24"/>
      <c r="E57" s="24">
        <f>SUM(E51:E56)</f>
        <v>0.2</v>
      </c>
    </row>
    <row r="58" spans="1:5" x14ac:dyDescent="0.35">
      <c r="A58" s="16" t="s">
        <v>13</v>
      </c>
      <c r="B58" s="27"/>
      <c r="C58" s="27"/>
      <c r="D58" s="27"/>
      <c r="E58" s="27"/>
    </row>
    <row r="59" spans="1:5" x14ac:dyDescent="0.35">
      <c r="A59" s="18" t="s">
        <v>34</v>
      </c>
      <c r="B59" s="19">
        <f>6+(6*B72)</f>
        <v>6.5460000000000003</v>
      </c>
      <c r="C59" s="19">
        <f>B59</f>
        <v>6.5460000000000003</v>
      </c>
      <c r="D59" s="19"/>
      <c r="E59" s="19">
        <f>B59</f>
        <v>6.5460000000000003</v>
      </c>
    </row>
    <row r="60" spans="1:5" x14ac:dyDescent="0.35">
      <c r="A60" s="18" t="s">
        <v>14</v>
      </c>
      <c r="B60" s="19">
        <f>0.2426*B59</f>
        <v>1.5880596000000002</v>
      </c>
      <c r="C60" s="19">
        <f>0.2426*C59</f>
        <v>1.5880596000000002</v>
      </c>
      <c r="D60" s="19"/>
      <c r="E60" s="19">
        <f>0.2426*E59</f>
        <v>1.5880596000000002</v>
      </c>
    </row>
    <row r="61" spans="1:5" x14ac:dyDescent="0.35">
      <c r="A61" s="28" t="s">
        <v>35</v>
      </c>
      <c r="B61" s="29">
        <v>0</v>
      </c>
      <c r="C61" s="29">
        <f>((C40-B71)*(0.315+(0.315*B72))/C40)*100</f>
        <v>4.6082352272727274</v>
      </c>
      <c r="D61" s="29"/>
      <c r="E61" s="29">
        <f>((E40-B71)*(0.315+(0.315*B72))/E40*100)</f>
        <v>9.1864298076923081</v>
      </c>
    </row>
    <row r="62" spans="1:5" x14ac:dyDescent="0.35">
      <c r="A62" s="30" t="s">
        <v>15</v>
      </c>
      <c r="B62" s="31">
        <f>0.2426*B61</f>
        <v>0</v>
      </c>
      <c r="C62" s="31">
        <f>0.2426*C61</f>
        <v>1.1179578661363636</v>
      </c>
      <c r="D62" s="31"/>
      <c r="E62" s="31">
        <f>0.2426*E61</f>
        <v>2.2286278713461543</v>
      </c>
    </row>
    <row r="63" spans="1:5" x14ac:dyDescent="0.35">
      <c r="A63" s="16" t="s">
        <v>18</v>
      </c>
      <c r="B63" s="24">
        <f>SUM(B59:B62)</f>
        <v>8.1340596000000005</v>
      </c>
      <c r="C63" s="24">
        <f>SUM(C59:C62)</f>
        <v>13.860252693409091</v>
      </c>
      <c r="D63" s="24"/>
      <c r="E63" s="24">
        <f>SUM(E59:E62)</f>
        <v>19.549117279038462</v>
      </c>
    </row>
    <row r="64" spans="1:5" x14ac:dyDescent="0.35">
      <c r="A64" s="26" t="s">
        <v>20</v>
      </c>
      <c r="B64" s="24">
        <f>+B57+B63</f>
        <v>8.3340595999999998</v>
      </c>
      <c r="C64" s="24">
        <f t="shared" ref="C64" si="12">+C57+C63</f>
        <v>14.06025269340909</v>
      </c>
      <c r="D64" s="24"/>
      <c r="E64" s="24">
        <f>+E57+E63</f>
        <v>19.749117279038462</v>
      </c>
    </row>
    <row r="65" spans="1:5" ht="6" customHeight="1" x14ac:dyDescent="0.35">
      <c r="A65" s="26"/>
      <c r="B65" s="24"/>
      <c r="C65" s="24"/>
      <c r="D65" s="24"/>
      <c r="E65" s="24"/>
    </row>
    <row r="66" spans="1:5" x14ac:dyDescent="0.35">
      <c r="A66" s="16" t="s">
        <v>19</v>
      </c>
      <c r="B66" s="24">
        <f>+B49+B57+B63</f>
        <v>39.754059600000005</v>
      </c>
      <c r="C66" s="24">
        <f>+C49+C57+C63</f>
        <v>45.480252693409092</v>
      </c>
      <c r="D66" s="24"/>
      <c r="E66" s="24">
        <f>+E49+E57+E63</f>
        <v>51.16911727903846</v>
      </c>
    </row>
    <row r="67" spans="1:5" ht="6" customHeight="1" x14ac:dyDescent="0.35"/>
    <row r="68" spans="1:5" x14ac:dyDescent="0.35">
      <c r="A68" s="32" t="s">
        <v>22</v>
      </c>
      <c r="B68" s="33"/>
    </row>
    <row r="69" spans="1:5" x14ac:dyDescent="0.35">
      <c r="A69" s="33" t="s">
        <v>46</v>
      </c>
      <c r="B69" s="34">
        <v>76200</v>
      </c>
    </row>
    <row r="70" spans="1:5" x14ac:dyDescent="0.35">
      <c r="A70" s="33" t="s">
        <v>24</v>
      </c>
      <c r="B70" s="34">
        <f>7.5*B69</f>
        <v>571500</v>
      </c>
    </row>
    <row r="71" spans="1:5" x14ac:dyDescent="0.35">
      <c r="A71" s="33" t="s">
        <v>28</v>
      </c>
      <c r="B71" s="34">
        <f>B70/12</f>
        <v>47625</v>
      </c>
    </row>
    <row r="72" spans="1:5" x14ac:dyDescent="0.35">
      <c r="A72" s="33" t="s">
        <v>41</v>
      </c>
      <c r="B72" s="51">
        <v>9.0999999999999998E-2</v>
      </c>
    </row>
    <row r="73" spans="1:5" ht="3.4" customHeight="1" x14ac:dyDescent="0.35">
      <c r="A73" s="33"/>
      <c r="B73" s="35"/>
    </row>
    <row r="74" spans="1:5" x14ac:dyDescent="0.35">
      <c r="A74" s="32" t="s">
        <v>33</v>
      </c>
      <c r="B74" s="35"/>
    </row>
    <row r="75" spans="1:5" x14ac:dyDescent="0.35">
      <c r="A75" s="33"/>
      <c r="B75" s="33"/>
    </row>
  </sheetData>
  <mergeCells count="1">
    <mergeCell ref="G5:H5"/>
  </mergeCells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>&amp;C&amp;K000000 2023-12-08&amp;R&amp;A</oddHeader>
    <oddFooter>&amp;L&amp;9&amp;F&amp;C&amp;9&amp;P (&amp;N)&amp;R&amp;9Siv Stjernborg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231208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Heed Robert</cp:lastModifiedBy>
  <cp:lastPrinted>2023-12-05T09:22:47Z</cp:lastPrinted>
  <dcterms:created xsi:type="dcterms:W3CDTF">2015-04-23T09:05:02Z</dcterms:created>
  <dcterms:modified xsi:type="dcterms:W3CDTF">2023-12-07T10:15:45Z</dcterms:modified>
</cp:coreProperties>
</file>